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545"/>
  </bookViews>
  <sheets>
    <sheet name="CLOSED COURSE RECORD FORM V4" sheetId="1" r:id="rId1"/>
  </sheets>
  <definedNames>
    <definedName name="_xlnm.Print_Area" localSheetId="0">'CLOSED COURSE RECORD FORM V4'!$B$2:$AE$42</definedName>
  </definedNames>
  <calcPr calcId="125725"/>
</workbook>
</file>

<file path=xl/calcChain.xml><?xml version="1.0" encoding="utf-8"?>
<calcChain xmlns="http://schemas.openxmlformats.org/spreadsheetml/2006/main">
  <c r="E29" i="1"/>
  <c r="E30" s="1"/>
  <c r="AG28"/>
  <c r="AG27"/>
  <c r="AG25"/>
  <c r="C25"/>
  <c r="AG23"/>
  <c r="C23"/>
  <c r="E20"/>
  <c r="AG19"/>
  <c r="Q19"/>
  <c r="AG18"/>
  <c r="Q18"/>
  <c r="E14"/>
  <c r="E15" s="1"/>
  <c r="AL13"/>
  <c r="AG13"/>
  <c r="L13"/>
  <c r="AG11"/>
  <c r="J11"/>
  <c r="E11"/>
  <c r="AG10"/>
  <c r="L10"/>
  <c r="AL8"/>
  <c r="AG7"/>
  <c r="I30" l="1"/>
  <c r="E31"/>
  <c r="C30"/>
  <c r="C27"/>
  <c r="C28"/>
  <c r="C29"/>
  <c r="AG14"/>
  <c r="I31" l="1"/>
  <c r="E32"/>
  <c r="E33" s="1"/>
  <c r="AH33" l="1"/>
  <c r="AI33"/>
  <c r="E35"/>
  <c r="E36"/>
  <c r="E38"/>
  <c r="AG33"/>
  <c r="J38" l="1"/>
  <c r="N38"/>
  <c r="S38"/>
</calcChain>
</file>

<file path=xl/sharedStrings.xml><?xml version="1.0" encoding="utf-8"?>
<sst xmlns="http://schemas.openxmlformats.org/spreadsheetml/2006/main" count="69" uniqueCount="66">
  <si>
    <t>CLOSED COURSE RECORD FORM</t>
  </si>
  <si>
    <t>Venue:</t>
  </si>
  <si>
    <t>Category</t>
  </si>
  <si>
    <t>Group</t>
  </si>
  <si>
    <t>Class</t>
  </si>
  <si>
    <t>Vehicle Classification:</t>
  </si>
  <si>
    <t>A</t>
  </si>
  <si>
    <t>B</t>
  </si>
  <si>
    <t>C</t>
  </si>
  <si>
    <t>D</t>
  </si>
  <si>
    <t>2014 Valid Group Designators</t>
  </si>
  <si>
    <t>Vehicle Name:</t>
  </si>
  <si>
    <t>Category designator error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</si>
  <si>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</si>
  <si>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</si>
  <si>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</si>
  <si>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</si>
  <si>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</si>
  <si>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</si>
  <si>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</si>
  <si>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</si>
  <si>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</si>
  <si>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</si>
  <si>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</si>
  <si>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</si>
  <si>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</si>
  <si>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</si>
  <si>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</si>
  <si>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</si>
  <si>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PS</t>
  </si>
  <si>
    <t>TF</t>
  </si>
  <si>
    <t>TH</t>
  </si>
  <si>
    <t>Vehicle ID:</t>
  </si>
  <si>
    <t>K</t>
  </si>
  <si>
    <t>M</t>
  </si>
  <si>
    <t>Group designator error</t>
  </si>
  <si>
    <t>Measured Lap Distance:</t>
  </si>
  <si>
    <t>&lt;- KiloMeasure</t>
  </si>
  <si>
    <t>2014 ValidClass Designators</t>
  </si>
  <si>
    <t>&lt;-KiloRecord</t>
  </si>
  <si>
    <t>JE</t>
  </si>
  <si>
    <t>RT</t>
  </si>
  <si>
    <t>Record Distance:</t>
  </si>
  <si>
    <t>&lt;-LapDistance</t>
  </si>
  <si>
    <t>Class designator error</t>
  </si>
  <si>
    <t>Laps Needed:</t>
  </si>
  <si>
    <t>&lt;-Laps Needed =Complete laps</t>
  </si>
  <si>
    <t>Complete Laps:</t>
  </si>
  <si>
    <t>Day</t>
  </si>
  <si>
    <t>Month</t>
  </si>
  <si>
    <t>Year</t>
  </si>
  <si>
    <t>Attempt Start Date:</t>
  </si>
  <si>
    <t>Date Record Distance Reached:</t>
  </si>
  <si>
    <t>Attempt Day Count:</t>
  </si>
  <si>
    <t>Hours</t>
  </si>
  <si>
    <t>Minutes</t>
  </si>
  <si>
    <t>Seconds</t>
  </si>
  <si>
    <t>OR</t>
  </si>
  <si>
    <t>Partial Lap Distance:</t>
  </si>
  <si>
    <t>Elapsed Time-Part Lap:</t>
  </si>
  <si>
    <t>Elapsed Time-Record Distance:</t>
  </si>
  <si>
    <t>Record Date:</t>
  </si>
  <si>
    <t>Record Time:</t>
  </si>
  <si>
    <t>Average Speeds:</t>
  </si>
  <si>
    <t>Chief Timekeeper</t>
  </si>
  <si>
    <t>Chief Steward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</si>
</sst>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0"/>
    <numFmt numFmtId="166" formatCode="0000"/>
    <numFmt numFmtId="167" formatCode="[$-F800]dddd\,\ mmmm\ dd\,\ yyyy"/>
    <numFmt numFmtId="168" formatCode="00.00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/>
    <xf numFmtId="0" fontId="1" fillId="0" borderId="8" xfId="0" applyNumberFormat="1" applyFont="1" applyBorder="1"/>
    <xf numFmtId="0" fontId="1" fillId="0" borderId="0" xfId="0" applyFont="1" applyBorder="1"/>
    <xf numFmtId="0" fontId="3" fillId="0" borderId="0" xfId="0" applyNumberFormat="1" applyFont="1"/>
    <xf numFmtId="0" fontId="3" fillId="0" borderId="4" xfId="0" applyNumberFormat="1" applyFont="1" applyBorder="1"/>
    <xf numFmtId="0" fontId="3" fillId="0" borderId="0" xfId="0" applyFont="1" applyBorder="1"/>
    <xf numFmtId="0" fontId="3" fillId="0" borderId="0" xfId="0" applyNumberFormat="1" applyFont="1" applyBorder="1"/>
    <xf numFmtId="0" fontId="3" fillId="0" borderId="8" xfId="0" applyNumberFormat="1" applyFont="1" applyBorder="1"/>
    <xf numFmtId="0" fontId="3" fillId="0" borderId="0" xfId="0" applyFont="1" applyProtection="1"/>
    <xf numFmtId="0" fontId="3" fillId="0" borderId="0" xfId="0" applyNumberFormat="1" applyFont="1" applyProtection="1"/>
    <xf numFmtId="0" fontId="3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5" fillId="0" borderId="9" xfId="0" applyNumberFormat="1" applyFont="1" applyBorder="1" applyProtection="1"/>
    <xf numFmtId="0" fontId="5" fillId="0" borderId="11" xfId="0" applyNumberFormat="1" applyFont="1" applyBorder="1" applyProtection="1"/>
    <xf numFmtId="0" fontId="5" fillId="0" borderId="11" xfId="0" applyNumberFormat="1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 applyProtection="1">
      <alignment horizontal="center"/>
    </xf>
    <xf numFmtId="0" fontId="1" fillId="0" borderId="0" xfId="0" applyFont="1" applyProtection="1"/>
    <xf numFmtId="0" fontId="5" fillId="0" borderId="13" xfId="0" applyNumberFormat="1" applyFont="1" applyBorder="1" applyProtection="1"/>
    <xf numFmtId="0" fontId="5" fillId="0" borderId="14" xfId="0" applyNumberFormat="1" applyFont="1" applyBorder="1" applyProtection="1"/>
    <xf numFmtId="0" fontId="5" fillId="0" borderId="14" xfId="0" applyNumberFormat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0" xfId="0" applyFont="1"/>
    <xf numFmtId="0" fontId="1" fillId="0" borderId="7" xfId="0" applyFont="1" applyBorder="1" applyAlignment="1">
      <alignment horizontal="center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Border="1"/>
    <xf numFmtId="0" fontId="5" fillId="0" borderId="10" xfId="0" applyNumberFormat="1" applyFont="1" applyBorder="1"/>
    <xf numFmtId="0" fontId="1" fillId="0" borderId="0" xfId="0" applyFont="1" applyBorder="1" applyAlignment="1">
      <alignment horizontal="right" indent="1"/>
    </xf>
    <xf numFmtId="0" fontId="1" fillId="0" borderId="12" xfId="0" applyFont="1" applyBorder="1"/>
    <xf numFmtId="0" fontId="5" fillId="0" borderId="15" xfId="0" applyNumberFormat="1" applyFont="1" applyBorder="1"/>
    <xf numFmtId="164" fontId="1" fillId="0" borderId="12" xfId="0" applyNumberFormat="1" applyFont="1" applyBorder="1"/>
    <xf numFmtId="0" fontId="1" fillId="0" borderId="0" xfId="0" applyFont="1" applyBorder="1" applyAlignment="1">
      <alignment horizontal="right" shrinkToFit="1"/>
    </xf>
    <xf numFmtId="0" fontId="0" fillId="0" borderId="0" xfId="0" applyNumberFormat="1" applyBorder="1"/>
    <xf numFmtId="0" fontId="2" fillId="4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1" xfId="0" applyNumberFormat="1" applyFont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1" fillId="2" borderId="5" xfId="0" applyNumberFormat="1" applyFont="1" applyFill="1" applyBorder="1" applyAlignment="1" applyProtection="1">
      <alignment horizontal="left" indent="1"/>
      <protection locked="0"/>
    </xf>
    <xf numFmtId="0" fontId="1" fillId="2" borderId="6" xfId="0" applyNumberFormat="1" applyFont="1" applyFill="1" applyBorder="1" applyAlignment="1" applyProtection="1">
      <alignment horizontal="left" indent="1"/>
      <protection locked="0"/>
    </xf>
    <xf numFmtId="0" fontId="1" fillId="2" borderId="7" xfId="0" applyNumberFormat="1" applyFont="1" applyFill="1" applyBorder="1" applyAlignment="1" applyProtection="1">
      <alignment horizontal="left" indent="1"/>
      <protection locked="0"/>
    </xf>
    <xf numFmtId="0" fontId="4" fillId="0" borderId="0" xfId="0" applyNumberFormat="1" applyFont="1" applyBorder="1" applyAlignment="1">
      <alignment horizontal="center"/>
    </xf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Border="1"/>
    <xf numFmtId="0" fontId="1" fillId="0" borderId="0" xfId="0" applyNumberFormat="1" applyFont="1" applyBorder="1"/>
    <xf numFmtId="164" fontId="1" fillId="3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/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3" borderId="11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6" fontId="1" fillId="2" borderId="5" xfId="0" applyNumberFormat="1" applyFont="1" applyFill="1" applyBorder="1" applyAlignment="1" applyProtection="1">
      <alignment horizontal="center"/>
      <protection locked="0"/>
    </xf>
    <xf numFmtId="166" fontId="1" fillId="2" borderId="6" xfId="0" applyNumberFormat="1" applyFont="1" applyFill="1" applyBorder="1" applyAlignment="1" applyProtection="1">
      <alignment horizontal="center"/>
      <protection locked="0"/>
    </xf>
    <xf numFmtId="166" fontId="1" fillId="2" borderId="7" xfId="0" applyNumberFormat="1" applyFont="1" applyFill="1" applyBorder="1" applyAlignment="1" applyProtection="1">
      <alignment horizontal="center"/>
      <protection locked="0"/>
    </xf>
    <xf numFmtId="167" fontId="1" fillId="0" borderId="5" xfId="0" applyNumberFormat="1" applyFont="1" applyBorder="1" applyAlignment="1">
      <alignment shrinkToFit="1"/>
    </xf>
    <xf numFmtId="167" fontId="1" fillId="0" borderId="6" xfId="0" applyNumberFormat="1" applyFont="1" applyBorder="1" applyAlignment="1">
      <alignment shrinkToFit="1"/>
    </xf>
    <xf numFmtId="167" fontId="1" fillId="0" borderId="7" xfId="0" applyNumberFormat="1" applyFont="1" applyBorder="1" applyAlignment="1">
      <alignment shrinkToFit="1"/>
    </xf>
    <xf numFmtId="168" fontId="1" fillId="2" borderId="5" xfId="0" applyNumberFormat="1" applyFont="1" applyFill="1" applyBorder="1" applyAlignment="1" applyProtection="1">
      <alignment horizontal="center"/>
      <protection locked="0"/>
    </xf>
    <xf numFmtId="168" fontId="1" fillId="2" borderId="6" xfId="0" applyNumberFormat="1" applyFont="1" applyFill="1" applyBorder="1" applyAlignment="1" applyProtection="1">
      <alignment horizontal="center"/>
      <protection locked="0"/>
    </xf>
    <xf numFmtId="168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Border="1"/>
    <xf numFmtId="0" fontId="1" fillId="0" borderId="7" xfId="0" applyNumberFormat="1" applyFont="1" applyBorder="1"/>
    <xf numFmtId="164" fontId="6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left" indent="1"/>
    </xf>
    <xf numFmtId="0" fontId="1" fillId="0" borderId="14" xfId="0" applyNumberFormat="1" applyFont="1" applyBorder="1"/>
    <xf numFmtId="0" fontId="6" fillId="3" borderId="0" xfId="0" applyNumberFormat="1" applyFont="1" applyFill="1" applyBorder="1" applyAlignment="1">
      <alignment horizontal="center"/>
    </xf>
    <xf numFmtId="167" fontId="2" fillId="3" borderId="17" xfId="0" applyNumberFormat="1" applyFont="1" applyFill="1" applyBorder="1" applyAlignment="1">
      <alignment horizontal="left" indent="1"/>
    </xf>
    <xf numFmtId="167" fontId="2" fillId="3" borderId="18" xfId="0" applyNumberFormat="1" applyFont="1" applyFill="1" applyBorder="1" applyAlignment="1">
      <alignment horizontal="left" indent="1"/>
    </xf>
    <xf numFmtId="167" fontId="2" fillId="3" borderId="19" xfId="0" applyNumberFormat="1" applyFont="1" applyFill="1" applyBorder="1" applyAlignment="1">
      <alignment horizontal="left" indent="1"/>
    </xf>
    <xf numFmtId="0" fontId="2" fillId="3" borderId="20" xfId="0" applyNumberFormat="1" applyFont="1" applyFill="1" applyBorder="1" applyAlignment="1">
      <alignment horizontal="left" indent="1"/>
    </xf>
    <xf numFmtId="0" fontId="2" fillId="3" borderId="21" xfId="0" applyNumberFormat="1" applyFont="1" applyFill="1" applyBorder="1" applyAlignment="1">
      <alignment horizontal="left" indent="1"/>
    </xf>
    <xf numFmtId="0" fontId="2" fillId="3" borderId="11" xfId="0" applyNumberFormat="1" applyFont="1" applyFill="1" applyBorder="1" applyAlignment="1">
      <alignment horizontal="left" indent="1"/>
    </xf>
    <xf numFmtId="0" fontId="2" fillId="3" borderId="22" xfId="0" applyNumberFormat="1" applyFont="1" applyFill="1" applyBorder="1" applyAlignment="1">
      <alignment horizontal="left" indent="1"/>
    </xf>
    <xf numFmtId="164" fontId="2" fillId="3" borderId="23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0" fontId="2" fillId="3" borderId="25" xfId="0" applyNumberFormat="1" applyFont="1" applyFill="1" applyBorder="1" applyAlignment="1">
      <alignment horizontal="center"/>
    </xf>
    <xf numFmtId="0" fontId="2" fillId="3" borderId="24" xfId="0" applyNumberFormat="1" applyFont="1" applyFill="1" applyBorder="1" applyAlignment="1">
      <alignment horizontal="center"/>
    </xf>
    <xf numFmtId="0" fontId="2" fillId="3" borderId="26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O42"/>
  <sheetViews>
    <sheetView showGridLines="0" tabSelected="1" zoomScale="97" zoomScaleNormal="97" workbookViewId="0">
      <selection activeCell="E3" sqref="E3:Y3"/>
    </sheetView>
  </sheetViews>
  <sheetFormatPr defaultRowHeight="14.25"/>
  <cols>
    <col min="1" max="1" width="4.7109375" style="1" customWidth="1"/>
    <col min="2" max="2" width="2.5703125" style="1" customWidth="1"/>
    <col min="3" max="3" width="42.7109375" style="1" customWidth="1"/>
    <col min="4" max="4" width="0.7109375" style="1" customWidth="1"/>
    <col min="5" max="31" width="2.7109375" style="1" customWidth="1"/>
    <col min="32" max="32" width="9.140625" style="1" customWidth="1"/>
    <col min="33" max="36" width="10.7109375" style="1" hidden="1" customWidth="1"/>
    <col min="37" max="37" width="2.7109375" style="1" hidden="1" customWidth="1"/>
    <col min="38" max="57" width="3.7109375" style="1" hidden="1" customWidth="1"/>
    <col min="58" max="67" width="9.140625" style="1"/>
    <col min="68" max="16384" width="9.140625" style="2"/>
  </cols>
  <sheetData>
    <row r="1" spans="1:67" ht="15.75" thickBo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67" ht="7.5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1:67">
      <c r="B3" s="6"/>
      <c r="C3" s="7" t="s">
        <v>1</v>
      </c>
      <c r="D3" s="8"/>
      <c r="E3" s="55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  <c r="Z3" s="8"/>
      <c r="AA3" s="8"/>
      <c r="AB3" s="8"/>
      <c r="AC3" s="8"/>
      <c r="AD3" s="8"/>
      <c r="AE3" s="9"/>
    </row>
    <row r="4" spans="1:67" ht="4.5" customHeight="1">
      <c r="B4" s="6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67" s="18" customFormat="1" ht="11.25" customHeight="1">
      <c r="A5" s="11"/>
      <c r="B5" s="12"/>
      <c r="C5" s="13"/>
      <c r="D5" s="14"/>
      <c r="E5" s="58" t="s">
        <v>2</v>
      </c>
      <c r="F5" s="58"/>
      <c r="G5" s="58"/>
      <c r="H5" s="58"/>
      <c r="I5" s="58" t="s">
        <v>3</v>
      </c>
      <c r="J5" s="58"/>
      <c r="K5" s="58"/>
      <c r="L5" s="58"/>
      <c r="M5" s="58" t="s">
        <v>4</v>
      </c>
      <c r="N5" s="58"/>
      <c r="O5" s="58"/>
      <c r="P5" s="5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1"/>
      <c r="AG5" s="11"/>
      <c r="AH5" s="11"/>
      <c r="AI5" s="11"/>
      <c r="AJ5" s="11"/>
      <c r="AK5" s="11"/>
      <c r="AL5" s="16">
        <v>1</v>
      </c>
      <c r="AM5" s="17">
        <v>2</v>
      </c>
      <c r="AN5" s="16">
        <v>3</v>
      </c>
      <c r="AO5" s="17">
        <v>4</v>
      </c>
      <c r="AP5" s="16">
        <v>5</v>
      </c>
      <c r="AQ5" s="17">
        <v>6</v>
      </c>
      <c r="AR5" s="16">
        <v>7</v>
      </c>
      <c r="AS5" s="17">
        <v>8</v>
      </c>
      <c r="AT5" s="16">
        <v>9</v>
      </c>
      <c r="AU5" s="17">
        <v>10</v>
      </c>
      <c r="AV5" s="16">
        <v>11</v>
      </c>
      <c r="AW5" s="17">
        <v>12</v>
      </c>
      <c r="AX5" s="16">
        <v>13</v>
      </c>
      <c r="AY5" s="17">
        <v>14</v>
      </c>
      <c r="AZ5" s="16">
        <v>15</v>
      </c>
      <c r="BA5" s="17">
        <v>16</v>
      </c>
      <c r="BB5" s="16">
        <v>17</v>
      </c>
      <c r="BC5" s="17">
        <v>18</v>
      </c>
      <c r="BD5" s="16">
        <v>19</v>
      </c>
      <c r="BE5" s="17">
        <v>20</v>
      </c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7" ht="14.25" customHeight="1">
      <c r="B6" s="6"/>
      <c r="C6" s="7" t="s">
        <v>5</v>
      </c>
      <c r="D6" s="8"/>
      <c r="E6" s="8"/>
      <c r="F6" s="52"/>
      <c r="G6" s="53"/>
      <c r="H6" s="8"/>
      <c r="I6" s="8"/>
      <c r="J6" s="52"/>
      <c r="K6" s="53"/>
      <c r="L6" s="8"/>
      <c r="M6" s="8"/>
      <c r="N6" s="52"/>
      <c r="O6" s="53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G6" s="19" t="s">
        <v>6</v>
      </c>
      <c r="AH6" s="20" t="s">
        <v>7</v>
      </c>
      <c r="AI6" s="21" t="s">
        <v>8</v>
      </c>
      <c r="AJ6" s="22" t="s">
        <v>9</v>
      </c>
      <c r="AL6" s="23" t="s">
        <v>10</v>
      </c>
      <c r="AM6" s="24"/>
      <c r="AN6" s="24"/>
      <c r="AO6" s="24"/>
      <c r="AP6" s="24"/>
      <c r="AQ6" s="24"/>
      <c r="AR6" s="24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6"/>
      <c r="BD6" s="27"/>
      <c r="BE6" s="2"/>
    </row>
    <row r="7" spans="1:67">
      <c r="B7" s="6"/>
      <c r="C7" s="7" t="s">
        <v>11</v>
      </c>
      <c r="D7" s="8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7"/>
      <c r="Z7" s="8"/>
      <c r="AA7" s="8"/>
      <c r="AB7" s="8"/>
      <c r="AC7" s="8"/>
      <c r="AD7" s="8"/>
      <c r="AE7" s="9"/>
      <c r="AG7" s="28" t="b">
        <f>IF(ISBLANK(F6),FALSE,IF(ISNA(MATCH(F6,AG6:AJ6,0)),TRUE,FALSE))</f>
        <v>0</v>
      </c>
      <c r="AH7" s="29" t="s">
        <v>12</v>
      </c>
      <c r="AL7" s="30" t="s">
        <v>13</v>
      </c>
      <c r="AM7" s="31" t="s">
        <v>14</v>
      </c>
      <c r="AN7" s="31" t="s">
        <v>15</v>
      </c>
      <c r="AO7" s="31" t="s">
        <v>16</v>
      </c>
      <c r="AP7" s="31" t="s">
        <v>17</v>
      </c>
      <c r="AQ7" s="31" t="s">
        <v>18</v>
      </c>
      <c r="AR7" s="31" t="s">
        <v>19</v>
      </c>
      <c r="AS7" s="32" t="s">
        <v>20</v>
      </c>
      <c r="AT7" s="32" t="s">
        <v>21</v>
      </c>
      <c r="AU7" s="32" t="s">
        <v>22</v>
      </c>
      <c r="AV7" s="32" t="s">
        <v>23</v>
      </c>
      <c r="AW7" s="32" t="s">
        <v>24</v>
      </c>
      <c r="AX7" s="32" t="s">
        <v>25</v>
      </c>
      <c r="AY7" s="32" t="s">
        <v>26</v>
      </c>
      <c r="AZ7" s="32" t="s">
        <v>27</v>
      </c>
      <c r="BA7" s="32" t="s">
        <v>28</v>
      </c>
      <c r="BB7" s="32" t="s">
        <v>29</v>
      </c>
      <c r="BC7" s="33" t="s">
        <v>30</v>
      </c>
      <c r="BD7" s="34" t="s">
        <v>31</v>
      </c>
      <c r="BE7" s="35"/>
    </row>
    <row r="8" spans="1:67">
      <c r="B8" s="6"/>
      <c r="C8" s="7" t="s">
        <v>32</v>
      </c>
      <c r="D8" s="8"/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7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  <c r="AG8" s="19" t="s">
        <v>33</v>
      </c>
      <c r="AH8" s="36" t="s">
        <v>34</v>
      </c>
      <c r="AL8" s="59" t="b">
        <f>IF(ISBLANK(J6),FALSE,IF(ISNA(MATCH(J6,AL7:BD7,0)),TRUE,FALSE))</f>
        <v>0</v>
      </c>
      <c r="AM8" s="60"/>
      <c r="AN8" s="61"/>
      <c r="AO8" s="29" t="s">
        <v>35</v>
      </c>
      <c r="AS8" s="2"/>
    </row>
    <row r="9" spans="1:67" ht="4.5" customHeight="1">
      <c r="B9" s="6"/>
      <c r="C9" s="1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/>
    </row>
    <row r="10" spans="1:67">
      <c r="B10" s="6"/>
      <c r="C10" s="7" t="s">
        <v>36</v>
      </c>
      <c r="D10" s="8"/>
      <c r="E10" s="62"/>
      <c r="F10" s="63"/>
      <c r="G10" s="63"/>
      <c r="H10" s="63"/>
      <c r="I10" s="64"/>
      <c r="J10" s="10"/>
      <c r="K10" s="37"/>
      <c r="L10" s="65" t="str">
        <f>IF(ISBLANK(K10)," ← Enter distance designator - K or M",IF(ISNA(MATCH(K10,AG8:AH8,0))," ←Valid entries: K or M",""))</f>
        <v xml:space="preserve"> ← Enter distance designator - K or M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8"/>
      <c r="AA10" s="8"/>
      <c r="AB10" s="8"/>
      <c r="AC10" s="8"/>
      <c r="AD10" s="8"/>
      <c r="AE10" s="9"/>
      <c r="AG10" s="38" t="str">
        <f>IF(ISBLANK(K10),"",IF(UPPER(LEFT(K10,1))="K",TRUE,FALSE))</f>
        <v/>
      </c>
      <c r="AH10" s="2" t="s">
        <v>37</v>
      </c>
      <c r="AL10" s="23" t="s">
        <v>38</v>
      </c>
      <c r="AM10" s="24"/>
      <c r="AN10" s="24"/>
      <c r="AO10" s="24"/>
      <c r="AP10" s="24"/>
      <c r="AQ10" s="24"/>
      <c r="AR10" s="24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39"/>
    </row>
    <row r="11" spans="1:67">
      <c r="B11" s="6"/>
      <c r="C11" s="40"/>
      <c r="D11" s="8"/>
      <c r="E11" s="67" t="str">
        <f>IF(ISBLANK(K10),"",IF(UPPER(LEFT(K10,1))="K",TRUNC(E10/1.609344,3),TRUNC(E10*1.609344,3)))</f>
        <v/>
      </c>
      <c r="F11" s="67"/>
      <c r="G11" s="67"/>
      <c r="H11" s="67"/>
      <c r="I11" s="67"/>
      <c r="J11" s="68" t="str">
        <f>IF(ISBLANK(K10),"",IF(UPPER(LEFT(K10,1))="K","Miles","Kilos"))</f>
        <v/>
      </c>
      <c r="K11" s="68"/>
      <c r="L11" s="6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8"/>
      <c r="AB11" s="8"/>
      <c r="AC11" s="8"/>
      <c r="AD11" s="8"/>
      <c r="AE11" s="9"/>
      <c r="AG11" s="41" t="str">
        <f>IF(ISBLANK(K13),"",IF(UPPER(LEFT(K13,1))="K",TRUE,FALSE))</f>
        <v/>
      </c>
      <c r="AH11" s="2" t="s">
        <v>39</v>
      </c>
      <c r="AL11" s="30">
        <v>1</v>
      </c>
      <c r="AM11" s="31">
        <v>2</v>
      </c>
      <c r="AN11" s="31">
        <v>3</v>
      </c>
      <c r="AO11" s="31">
        <v>4</v>
      </c>
      <c r="AP11" s="31">
        <v>5</v>
      </c>
      <c r="AQ11" s="31">
        <v>6</v>
      </c>
      <c r="AR11" s="31">
        <v>7</v>
      </c>
      <c r="AS11" s="31">
        <v>8</v>
      </c>
      <c r="AT11" s="31">
        <v>9</v>
      </c>
      <c r="AU11" s="31">
        <v>10</v>
      </c>
      <c r="AV11" s="31">
        <v>11</v>
      </c>
      <c r="AW11" s="31">
        <v>12</v>
      </c>
      <c r="AX11" s="31">
        <v>13</v>
      </c>
      <c r="AY11" s="31">
        <v>14</v>
      </c>
      <c r="AZ11" s="31">
        <v>15</v>
      </c>
      <c r="BA11" s="31">
        <v>16</v>
      </c>
      <c r="BB11" s="31">
        <v>17</v>
      </c>
      <c r="BC11" s="31">
        <v>18</v>
      </c>
      <c r="BD11" s="32" t="s">
        <v>40</v>
      </c>
      <c r="BE11" s="42" t="s">
        <v>41</v>
      </c>
    </row>
    <row r="12" spans="1:67" ht="4.7" customHeight="1">
      <c r="B12" s="6"/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</row>
    <row r="13" spans="1:67">
      <c r="B13" s="6"/>
      <c r="C13" s="7" t="s">
        <v>42</v>
      </c>
      <c r="D13" s="8"/>
      <c r="E13" s="69"/>
      <c r="F13" s="70"/>
      <c r="G13" s="70"/>
      <c r="H13" s="70"/>
      <c r="I13" s="71"/>
      <c r="J13" s="10"/>
      <c r="K13" s="37"/>
      <c r="L13" s="72" t="str">
        <f>IF(ISBLANK(K13)," ← Enter distance designator - K or M",IF(ISNA(MATCH(K13,AG8:AH8,0))," ←Valid entries: K or M",""))</f>
        <v xml:space="preserve"> ← Enter distance designator - K or M</v>
      </c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8"/>
      <c r="AA13" s="8"/>
      <c r="AB13" s="8"/>
      <c r="AC13" s="8"/>
      <c r="AD13" s="8"/>
      <c r="AE13" s="9"/>
      <c r="AG13" s="43" t="str">
        <f>IF(ISBLANK(K13),"",IF(AND(AG11,AG10),E10,IF(AND(AG11,AG10=FALSE),E11,IF(AND(AG11=FALSE,AG10=FALSE),E10,E11))))</f>
        <v/>
      </c>
      <c r="AH13" s="2" t="s">
        <v>43</v>
      </c>
      <c r="AL13" s="59" t="b">
        <f>IF(ISBLANK(N6),FALSE,IF(ISNA(MATCH(N6,AL11:BE11,0)),TRUE,FALSE))</f>
        <v>0</v>
      </c>
      <c r="AM13" s="60"/>
      <c r="AN13" s="61"/>
      <c r="AO13" s="29" t="s">
        <v>44</v>
      </c>
    </row>
    <row r="14" spans="1:67">
      <c r="B14" s="6"/>
      <c r="C14" s="7" t="s">
        <v>45</v>
      </c>
      <c r="D14" s="8"/>
      <c r="E14" s="74" t="str">
        <f>IF(COUNT(E10,E13,AG13)=3,TRUNC(E13/AG13,3),"")</f>
        <v/>
      </c>
      <c r="F14" s="74"/>
      <c r="G14" s="74"/>
      <c r="H14" s="74"/>
      <c r="I14" s="74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G14" s="41" t="str">
        <f>IF(COUNT(E14:I15)=2,E15=E14,"")</f>
        <v/>
      </c>
      <c r="AH14" s="2" t="s">
        <v>46</v>
      </c>
    </row>
    <row r="15" spans="1:67">
      <c r="B15" s="6"/>
      <c r="C15" s="7" t="s">
        <v>47</v>
      </c>
      <c r="D15" s="8"/>
      <c r="E15" s="75" t="str">
        <f>IF(ISNUMBER(E14),INT(E14),"")</f>
        <v/>
      </c>
      <c r="F15" s="75"/>
      <c r="G15" s="75"/>
      <c r="H15" s="75"/>
      <c r="I15" s="75"/>
      <c r="J15" s="8"/>
      <c r="K15" s="8"/>
      <c r="L15" s="8"/>
      <c r="M15" s="8"/>
      <c r="N15" s="8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8"/>
      <c r="AD15" s="8"/>
      <c r="AE15" s="9"/>
      <c r="AH15" s="2"/>
    </row>
    <row r="16" spans="1:67" ht="4.5" customHeight="1">
      <c r="B16" s="6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</row>
    <row r="17" spans="1:67" s="18" customFormat="1" ht="12" customHeight="1">
      <c r="A17" s="11"/>
      <c r="B17" s="12"/>
      <c r="C17" s="13"/>
      <c r="D17" s="14"/>
      <c r="E17" s="58" t="s">
        <v>48</v>
      </c>
      <c r="F17" s="58"/>
      <c r="G17" s="58"/>
      <c r="H17" s="58"/>
      <c r="I17" s="58" t="s">
        <v>49</v>
      </c>
      <c r="J17" s="58"/>
      <c r="K17" s="58"/>
      <c r="L17" s="58"/>
      <c r="M17" s="58" t="s">
        <v>50</v>
      </c>
      <c r="N17" s="58"/>
      <c r="O17" s="58"/>
      <c r="P17" s="58"/>
      <c r="Q17" s="58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5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</row>
    <row r="18" spans="1:67">
      <c r="B18" s="6"/>
      <c r="C18" s="7" t="s">
        <v>51</v>
      </c>
      <c r="D18" s="8"/>
      <c r="E18" s="10"/>
      <c r="F18" s="76"/>
      <c r="G18" s="77"/>
      <c r="H18" s="10"/>
      <c r="I18" s="8"/>
      <c r="J18" s="76"/>
      <c r="K18" s="77"/>
      <c r="L18" s="8"/>
      <c r="M18" s="8"/>
      <c r="N18" s="78"/>
      <c r="O18" s="79"/>
      <c r="P18" s="80"/>
      <c r="Q18" s="65" t="str">
        <f>IF(ISBLANK(N18),"",IF(N18&lt;1000," ← Enter year using 4 digits",""))</f>
        <v/>
      </c>
      <c r="R18" s="66"/>
      <c r="S18" s="66"/>
      <c r="T18" s="66"/>
      <c r="U18" s="66"/>
      <c r="V18" s="66"/>
      <c r="W18" s="66"/>
      <c r="X18" s="66"/>
      <c r="Y18" s="66"/>
      <c r="Z18" s="66"/>
      <c r="AA18" s="8"/>
      <c r="AB18" s="8"/>
      <c r="AC18" s="8"/>
      <c r="AD18" s="8"/>
      <c r="AE18" s="9"/>
      <c r="AG18" s="81" t="str">
        <f>IF(COUNT(F18,J18,N18)=3,DATE(N18,J18,F18),"")</f>
        <v/>
      </c>
      <c r="AH18" s="82"/>
      <c r="AI18" s="83"/>
    </row>
    <row r="19" spans="1:67">
      <c r="B19" s="6"/>
      <c r="C19" s="7" t="s">
        <v>52</v>
      </c>
      <c r="D19" s="8"/>
      <c r="E19" s="8"/>
      <c r="F19" s="76"/>
      <c r="G19" s="77"/>
      <c r="H19" s="8"/>
      <c r="I19" s="8"/>
      <c r="J19" s="76"/>
      <c r="K19" s="77"/>
      <c r="L19" s="8"/>
      <c r="M19" s="8"/>
      <c r="N19" s="78"/>
      <c r="O19" s="79"/>
      <c r="P19" s="80"/>
      <c r="Q19" s="65" t="str">
        <f>IF(ISBLANK(N19),"",IF(N19&lt;1000," ← Enter year using 4 digits",""))</f>
        <v/>
      </c>
      <c r="R19" s="66"/>
      <c r="S19" s="66"/>
      <c r="T19" s="66"/>
      <c r="U19" s="66"/>
      <c r="V19" s="66"/>
      <c r="W19" s="66"/>
      <c r="X19" s="66"/>
      <c r="Y19" s="66"/>
      <c r="Z19" s="66"/>
      <c r="AA19" s="8"/>
      <c r="AB19" s="8"/>
      <c r="AC19" s="8"/>
      <c r="AD19" s="8"/>
      <c r="AE19" s="9"/>
      <c r="AG19" s="81" t="str">
        <f>IF(COUNT(F19,J19,N19)=3,DATE(N19,J19,F19),"")</f>
        <v/>
      </c>
      <c r="AH19" s="82"/>
      <c r="AI19" s="83"/>
    </row>
    <row r="20" spans="1:67">
      <c r="B20" s="6"/>
      <c r="C20" s="7" t="s">
        <v>53</v>
      </c>
      <c r="D20" s="8"/>
      <c r="E20" s="75" t="str">
        <f>IF(COUNT(F18:P19)=6,AG19-AG18,"")</f>
        <v/>
      </c>
      <c r="F20" s="75"/>
      <c r="G20" s="75"/>
      <c r="H20" s="75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/>
    </row>
    <row r="21" spans="1:67" ht="4.5" customHeight="1">
      <c r="B21" s="6"/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67" s="18" customFormat="1" ht="11.25">
      <c r="A22" s="11"/>
      <c r="B22" s="12"/>
      <c r="C22" s="13"/>
      <c r="D22" s="14"/>
      <c r="E22" s="58" t="s">
        <v>54</v>
      </c>
      <c r="F22" s="58"/>
      <c r="G22" s="58"/>
      <c r="H22" s="58"/>
      <c r="I22" s="58" t="s">
        <v>55</v>
      </c>
      <c r="J22" s="58"/>
      <c r="K22" s="58"/>
      <c r="L22" s="58"/>
      <c r="M22" s="58" t="s">
        <v>56</v>
      </c>
      <c r="N22" s="58"/>
      <c r="O22" s="58"/>
      <c r="P22" s="58"/>
      <c r="Q22" s="58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</row>
    <row r="23" spans="1:67">
      <c r="B23" s="6"/>
      <c r="C23" s="44" t="str">
        <f>"Attempt Vehicle (" &amp; E8 &amp; ") Start Time:"</f>
        <v>Attempt Vehicle () Start Time:</v>
      </c>
      <c r="D23" s="8"/>
      <c r="E23" s="8"/>
      <c r="F23" s="76"/>
      <c r="G23" s="77"/>
      <c r="H23" s="8"/>
      <c r="I23" s="8"/>
      <c r="J23" s="76"/>
      <c r="K23" s="77"/>
      <c r="L23" s="8"/>
      <c r="M23" s="8"/>
      <c r="N23" s="84"/>
      <c r="O23" s="85"/>
      <c r="P23" s="86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  <c r="AG23" s="87" t="str">
        <f>IF(COUNT(F23:P23)=3,(F23*3600+J23*60+N23)*1000,"")</f>
        <v/>
      </c>
      <c r="AH23" s="88"/>
    </row>
    <row r="24" spans="1:67" ht="4.5" customHeight="1">
      <c r="B24" s="6"/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</row>
    <row r="25" spans="1:67" ht="15">
      <c r="B25" s="6"/>
      <c r="C25" s="44" t="str">
        <f>IF(COUNT(E13:F13),"Distance Sensor Time of Day - "&amp;TEXT(E13,"######")&amp;K13&amp;":","Distance Sensor Time of Day-X Distance")</f>
        <v>Distance Sensor Time of Day-X Distance</v>
      </c>
      <c r="D25" s="8"/>
      <c r="E25" s="45"/>
      <c r="F25" s="76"/>
      <c r="G25" s="77"/>
      <c r="H25" s="8"/>
      <c r="I25" s="8"/>
      <c r="J25" s="76"/>
      <c r="K25" s="77"/>
      <c r="L25" s="8"/>
      <c r="M25" s="8"/>
      <c r="N25" s="84"/>
      <c r="O25" s="85"/>
      <c r="P25" s="8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9"/>
      <c r="AG25" s="87" t="str">
        <f>IF(COUNT(F25:P25)&gt;1,((F25+E20*24)*3600+J25*60+N25)*1000,"")</f>
        <v/>
      </c>
      <c r="AH25" s="88"/>
    </row>
    <row r="26" spans="1:67" ht="14.25" customHeight="1">
      <c r="B26" s="6"/>
      <c r="C26" s="46" t="s">
        <v>57</v>
      </c>
      <c r="D26" s="8"/>
      <c r="E26" s="58" t="s">
        <v>54</v>
      </c>
      <c r="F26" s="58"/>
      <c r="G26" s="58"/>
      <c r="H26" s="58"/>
      <c r="I26" s="58" t="s">
        <v>55</v>
      </c>
      <c r="J26" s="58"/>
      <c r="K26" s="58"/>
      <c r="L26" s="58"/>
      <c r="M26" s="58" t="s">
        <v>56</v>
      </c>
      <c r="N26" s="58"/>
      <c r="O26" s="58"/>
      <c r="P26" s="58"/>
      <c r="Q26" s="5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9"/>
    </row>
    <row r="27" spans="1:67">
      <c r="B27" s="6"/>
      <c r="C27" s="7" t="str">
        <f>IF(ISNUMBER(E15),"Time of Day-Lap "&amp;TEXT(E15,"######")&amp;":","Time of Day-Lap X:")</f>
        <v>Time of Day-Lap X:</v>
      </c>
      <c r="D27" s="8"/>
      <c r="E27" s="8"/>
      <c r="F27" s="76"/>
      <c r="G27" s="77"/>
      <c r="H27" s="8"/>
      <c r="I27" s="8"/>
      <c r="J27" s="76"/>
      <c r="K27" s="77"/>
      <c r="L27" s="8"/>
      <c r="M27" s="8"/>
      <c r="N27" s="84"/>
      <c r="O27" s="85"/>
      <c r="P27" s="8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/>
      <c r="AG27" s="87" t="str">
        <f>IF(COUNT(F27:P27)=3,(((F27+E20*24)*3600)+(J27*60)+N27)*1000,"")</f>
        <v/>
      </c>
      <c r="AH27" s="88"/>
    </row>
    <row r="28" spans="1:67">
      <c r="B28" s="6"/>
      <c r="C28" s="7" t="str">
        <f>IF(ISNUMBER(E15),"Time of Day-Lap "&amp; TEXT(E15+1,"######")&amp;":","Time of Day-Lap X:")</f>
        <v>Time of Day-Lap X:</v>
      </c>
      <c r="D28" s="8"/>
      <c r="E28" s="8"/>
      <c r="F28" s="76"/>
      <c r="G28" s="77"/>
      <c r="H28" s="8"/>
      <c r="I28" s="8"/>
      <c r="J28" s="76"/>
      <c r="K28" s="77"/>
      <c r="L28" s="8"/>
      <c r="M28" s="8"/>
      <c r="N28" s="84"/>
      <c r="O28" s="85"/>
      <c r="P28" s="86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9"/>
      <c r="AG28" s="87" t="str">
        <f>IF(COUNT(F28:P28)=3,(((F28+E20*24)*3600)+(J28*60)+N28)*1000,"")</f>
        <v/>
      </c>
      <c r="AH28" s="88"/>
    </row>
    <row r="29" spans="1:67">
      <c r="B29" s="6"/>
      <c r="C29" s="7" t="str">
        <f>IF(ISNUMBER(E15),"Elapsed Time-Lap " &amp; TEXT(E15+1,"######")&amp;":","Elapsed Time-Lap X:")</f>
        <v>Elapsed Time-Lap X:</v>
      </c>
      <c r="D29" s="8"/>
      <c r="E29" s="89" t="str">
        <f>IF(COUNT(AG27:AG28)=2,(AG28-AG27)/1000,"")</f>
        <v/>
      </c>
      <c r="F29" s="89"/>
      <c r="G29" s="89"/>
      <c r="H29" s="8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</row>
    <row r="30" spans="1:67">
      <c r="B30" s="6"/>
      <c r="C30" s="7" t="str">
        <f>IF(ISNUMBER(E15),"Average Speed-Lap " &amp; TEXT(E15+1,"######")&amp;":","Average Speed-Lap X:")</f>
        <v>Average Speed-Lap X:</v>
      </c>
      <c r="D30" s="8"/>
      <c r="E30" s="89" t="str">
        <f>IF(ISNUMBER(E29),TRUNC((3600*AG13)/E29,3),"")</f>
        <v/>
      </c>
      <c r="F30" s="89"/>
      <c r="G30" s="89"/>
      <c r="H30" s="89"/>
      <c r="I30" s="75" t="str">
        <f>IF(ISNUMBER(E30),IF(AG11,"KP/H","MPH"),"")</f>
        <v/>
      </c>
      <c r="J30" s="75"/>
      <c r="K30" s="7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</row>
    <row r="31" spans="1:67">
      <c r="B31" s="6"/>
      <c r="C31" s="7" t="s">
        <v>58</v>
      </c>
      <c r="D31" s="8"/>
      <c r="E31" s="89" t="str">
        <f>IF(ISNUMBER(E30),TRUNC((TRUNC(E13/AG13,3)-E15)*AG13,3),"")</f>
        <v/>
      </c>
      <c r="F31" s="89"/>
      <c r="G31" s="89"/>
      <c r="H31" s="89"/>
      <c r="I31" s="90" t="str">
        <f>IF(ISNUMBER(E31),IF(AG11,"Kilometers","Miles"),"")</f>
        <v/>
      </c>
      <c r="J31" s="90"/>
      <c r="K31" s="90"/>
      <c r="L31" s="90"/>
      <c r="M31" s="90"/>
      <c r="N31" s="90"/>
      <c r="O31" s="90"/>
      <c r="P31" s="90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67">
      <c r="B32" s="6"/>
      <c r="C32" s="7" t="s">
        <v>59</v>
      </c>
      <c r="D32" s="8"/>
      <c r="E32" s="89" t="str">
        <f>IF(ISNUMBER(E31),TRUNC((E31*3600)/E30,3),"")</f>
        <v/>
      </c>
      <c r="F32" s="89"/>
      <c r="G32" s="89"/>
      <c r="H32" s="89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9"/>
    </row>
    <row r="33" spans="2:35">
      <c r="B33" s="6"/>
      <c r="C33" s="7" t="s">
        <v>60</v>
      </c>
      <c r="D33" s="8"/>
      <c r="E33" s="92" t="str">
        <f>IF(ISNUMBER(E32),(AG27-AG23)/1000+E32,IF(COUNT(F25:P25)=3,(AG25-AG23)/1000,""))</f>
        <v/>
      </c>
      <c r="F33" s="92"/>
      <c r="G33" s="92"/>
      <c r="H33" s="92"/>
      <c r="I33" s="92"/>
      <c r="J33" s="9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  <c r="AG33" s="38" t="str">
        <f>IF(ISNUMBER(E33),TRUNC(E33/3600,0),"")</f>
        <v/>
      </c>
      <c r="AH33" s="38" t="str">
        <f>IF(ISNUMBER(E33),TRUNC(TRUNC(E33-(AG33*3600),0)/60,0),"")</f>
        <v/>
      </c>
      <c r="AI33" s="38" t="str">
        <f>IF(ISNUMBER(E33),E33-(AG33*3600)-(AH33*60),"")</f>
        <v/>
      </c>
    </row>
    <row r="34" spans="2:35" ht="4.5" customHeight="1" thickBot="1">
      <c r="B34" s="6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9"/>
    </row>
    <row r="35" spans="2:35" ht="15">
      <c r="B35" s="6"/>
      <c r="C35" s="47" t="s">
        <v>61</v>
      </c>
      <c r="D35" s="8"/>
      <c r="E35" s="93" t="str">
        <f>IF(AND(ISNUMBER(E33),COUNT(F18:G19)=2),DATE(N19,J19,F19),"")</f>
        <v/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9"/>
    </row>
    <row r="36" spans="2:35" ht="15.75" thickBot="1">
      <c r="B36" s="6"/>
      <c r="C36" s="47" t="s">
        <v>62</v>
      </c>
      <c r="D36" s="8"/>
      <c r="E36" s="96" t="str">
        <f>IF(ISNUMBER(E33),IF(AG33=0,"00:" &amp; TEXT(AH33,"00:") &amp; TEXT(AI33,"00.000"),TEXT(AG33,"####:") &amp; TEXT(AH33,"00:") &amp; TEXT(AI33,"00.000")),"")</f>
        <v/>
      </c>
      <c r="F36" s="97"/>
      <c r="G36" s="97"/>
      <c r="H36" s="97"/>
      <c r="I36" s="97"/>
      <c r="J36" s="97"/>
      <c r="K36" s="97"/>
      <c r="L36" s="97"/>
      <c r="M36" s="97"/>
      <c r="N36" s="98"/>
      <c r="O36" s="98"/>
      <c r="P36" s="98"/>
      <c r="Q36" s="98"/>
      <c r="R36" s="98"/>
      <c r="S36" s="99"/>
      <c r="T36" s="6"/>
      <c r="U36" s="8"/>
      <c r="V36" s="8"/>
      <c r="W36" s="8"/>
      <c r="X36" s="8"/>
      <c r="Y36" s="8"/>
      <c r="Z36" s="8"/>
      <c r="AA36" s="8"/>
      <c r="AB36" s="8"/>
      <c r="AC36" s="8"/>
      <c r="AD36" s="8"/>
      <c r="AE36" s="9"/>
    </row>
    <row r="37" spans="2:35" ht="4.5" customHeight="1" thickBot="1">
      <c r="B37" s="6"/>
      <c r="C37" s="10"/>
      <c r="D37" s="8"/>
      <c r="E37" s="8"/>
      <c r="F37" s="8"/>
      <c r="G37" s="8"/>
      <c r="H37" s="8"/>
      <c r="I37" s="8"/>
      <c r="J37" s="8"/>
      <c r="K37" s="8"/>
      <c r="L37" s="8"/>
      <c r="M37" s="8"/>
      <c r="N37" s="4"/>
      <c r="O37" s="4"/>
      <c r="P37" s="4"/>
      <c r="Q37" s="4"/>
      <c r="R37" s="4"/>
      <c r="S37" s="4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9"/>
    </row>
    <row r="38" spans="2:35" ht="15.75" thickBot="1">
      <c r="B38" s="6"/>
      <c r="C38" s="47" t="s">
        <v>63</v>
      </c>
      <c r="D38" s="8"/>
      <c r="E38" s="100" t="str">
        <f>IF(ISNUMBER(E33),TRUNC((E13*3600)/E33,3),"")</f>
        <v/>
      </c>
      <c r="F38" s="101"/>
      <c r="G38" s="101"/>
      <c r="H38" s="101"/>
      <c r="I38" s="101"/>
      <c r="J38" s="102" t="str">
        <f>IF(ISNUMBER(E38),IF(AG11,"KP/H","MPH"),"")</f>
        <v/>
      </c>
      <c r="K38" s="103"/>
      <c r="L38" s="104"/>
      <c r="M38" s="8"/>
      <c r="N38" s="105" t="str">
        <f>IF(ISNUMBER(E38),IF(AG11,TRUNC(E38/1.609344,3),TRUNC(E38*1.609344,3)),"")</f>
        <v/>
      </c>
      <c r="O38" s="103"/>
      <c r="P38" s="103"/>
      <c r="Q38" s="103"/>
      <c r="R38" s="103"/>
      <c r="S38" s="102" t="str">
        <f>IF(ISNUMBER(E38),IF(AG11,"MPH","K/PH"),"")</f>
        <v/>
      </c>
      <c r="T38" s="103"/>
      <c r="U38" s="104"/>
      <c r="Y38" s="8"/>
      <c r="Z38" s="8"/>
      <c r="AA38" s="8"/>
      <c r="AB38" s="8"/>
      <c r="AC38" s="8"/>
      <c r="AD38" s="8"/>
      <c r="AE38" s="9"/>
    </row>
    <row r="39" spans="2:35" ht="11.25" customHeight="1">
      <c r="B39" s="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/>
    </row>
    <row r="40" spans="2:35" ht="21" customHeight="1">
      <c r="B40" s="6"/>
      <c r="C40" s="8"/>
      <c r="D40" s="8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8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8"/>
      <c r="AE40" s="9"/>
    </row>
    <row r="41" spans="2:35" ht="15" customHeight="1">
      <c r="B41" s="6"/>
      <c r="C41" s="8"/>
      <c r="D41" s="8"/>
      <c r="E41" s="48" t="s">
        <v>64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8"/>
      <c r="R41" s="48" t="s">
        <v>65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8"/>
      <c r="AE41" s="9"/>
    </row>
    <row r="42" spans="2:35" ht="7.5" customHeight="1" thickBot="1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1"/>
    </row>
  </sheetData>
  <sheetProtection sheet="1" objects="1" scenarios="1" selectLockedCells="1"/>
  <mergeCells count="71">
    <mergeCell ref="E40:P40"/>
    <mergeCell ref="R40:AC40"/>
    <mergeCell ref="E33:J33"/>
    <mergeCell ref="E35:S35"/>
    <mergeCell ref="E36:S36"/>
    <mergeCell ref="E38:I38"/>
    <mergeCell ref="J38:L38"/>
    <mergeCell ref="N38:R38"/>
    <mergeCell ref="S38:U38"/>
    <mergeCell ref="E32:H32"/>
    <mergeCell ref="F27:G27"/>
    <mergeCell ref="J27:K27"/>
    <mergeCell ref="N27:P27"/>
    <mergeCell ref="AG27:AH27"/>
    <mergeCell ref="F28:G28"/>
    <mergeCell ref="J28:K28"/>
    <mergeCell ref="N28:P28"/>
    <mergeCell ref="AG28:AH28"/>
    <mergeCell ref="E29:H29"/>
    <mergeCell ref="E30:H30"/>
    <mergeCell ref="I30:K30"/>
    <mergeCell ref="E31:H31"/>
    <mergeCell ref="I31:P31"/>
    <mergeCell ref="AG23:AH23"/>
    <mergeCell ref="F25:G25"/>
    <mergeCell ref="J25:K25"/>
    <mergeCell ref="N25:P25"/>
    <mergeCell ref="AG25:AH25"/>
    <mergeCell ref="E26:H26"/>
    <mergeCell ref="I26:L26"/>
    <mergeCell ref="M26:Q26"/>
    <mergeCell ref="E20:H20"/>
    <mergeCell ref="E22:H22"/>
    <mergeCell ref="I22:L22"/>
    <mergeCell ref="M22:Q22"/>
    <mergeCell ref="F23:G23"/>
    <mergeCell ref="J23:K23"/>
    <mergeCell ref="N23:P23"/>
    <mergeCell ref="AL13:AN13"/>
    <mergeCell ref="E14:I14"/>
    <mergeCell ref="E15:I15"/>
    <mergeCell ref="F19:G19"/>
    <mergeCell ref="J19:K19"/>
    <mergeCell ref="N19:P19"/>
    <mergeCell ref="Q19:Z19"/>
    <mergeCell ref="AG19:AI19"/>
    <mergeCell ref="F18:G18"/>
    <mergeCell ref="J18:K18"/>
    <mergeCell ref="N18:P18"/>
    <mergeCell ref="Q18:Z18"/>
    <mergeCell ref="AG18:AI18"/>
    <mergeCell ref="E17:H17"/>
    <mergeCell ref="I17:L17"/>
    <mergeCell ref="M17:Q17"/>
    <mergeCell ref="E7:Y7"/>
    <mergeCell ref="E8:R8"/>
    <mergeCell ref="E13:I13"/>
    <mergeCell ref="L13:Y13"/>
    <mergeCell ref="AL8:AN8"/>
    <mergeCell ref="E10:I10"/>
    <mergeCell ref="L10:Y10"/>
    <mergeCell ref="E11:I11"/>
    <mergeCell ref="J11:L11"/>
    <mergeCell ref="F6:G6"/>
    <mergeCell ref="J6:K6"/>
    <mergeCell ref="N6:O6"/>
    <mergeCell ref="B1:AE1"/>
    <mergeCell ref="E3:Y3"/>
    <mergeCell ref="E5:H5"/>
    <mergeCell ref="I5:L5"/>
    <mergeCell ref="M5:P5"/>
  </mergeCells>
  <conditionalFormatting sqref="L13:O13">
    <cfRule type="containsText" dxfId="7" priority="7" operator="containsText" text="Valid entries">
      <formula>NOT(ISERROR(SEARCH("Valid entries",L13)))</formula>
    </cfRule>
    <cfRule type="containsText" dxfId="6" priority="8" operator="containsText" text="Enter distance">
      <formula>NOT(ISERROR(SEARCH("Enter distance",L13)))</formula>
    </cfRule>
  </conditionalFormatting>
  <conditionalFormatting sqref="Q18:Z18">
    <cfRule type="containsText" dxfId="5" priority="6" operator="containsText" text="Enter year">
      <formula>NOT(ISERROR(SEARCH("Enter year",Q18)))</formula>
    </cfRule>
  </conditionalFormatting>
  <conditionalFormatting sqref="L10:Y10">
    <cfRule type="containsText" dxfId="4" priority="5" operator="containsText" text="Valid entries">
      <formula>NOT(ISERROR(SEARCH("Valid entries",L10)))</formula>
    </cfRule>
  </conditionalFormatting>
  <conditionalFormatting sqref="Q19:Z19">
    <cfRule type="containsText" dxfId="3" priority="4" operator="containsText" text="ENter year">
      <formula>NOT(ISERROR(SEARCH("ENter year",Q19)))</formula>
    </cfRule>
  </conditionalFormatting>
  <conditionalFormatting sqref="F6:G6">
    <cfRule type="expression" dxfId="2" priority="3">
      <formula>$AG$7</formula>
    </cfRule>
  </conditionalFormatting>
  <conditionalFormatting sqref="J6:K6">
    <cfRule type="expression" dxfId="1" priority="2">
      <formula>$AL$8</formula>
    </cfRule>
  </conditionalFormatting>
  <conditionalFormatting sqref="N6:O6">
    <cfRule type="expression" dxfId="0" priority="1">
      <formula>$AL$13</formula>
    </cfRule>
  </conditionalFormatting>
  <printOptions horizontalCentered="1" verticalCentered="1"/>
  <pageMargins left="0.75" right="0.75" top="1.2" bottom="0.6" header="0.5" footer="0.5"/>
  <pageSetup orientation="landscape" horizontalDpi="2400" verticalDpi="2400" r:id="rId1"/>
  <headerFooter>
    <oddHeader>&amp;L&amp;G&amp;C&amp;"Arial,Regular"&amp;8&amp;K003399  &amp;"Arial,Bold"
&amp;14FEDERATION INTERNATIONAL DE L'AUTOMOBILE&amp;"-,Regular"&amp;11&amp;K01+000
&amp;"Arial,Bold"&amp;12CLOSED COURSE WORLD LAND SPEED RECORD CALCULATION FORM</oddHeader>
    <oddFooter>&amp;L&amp;5     V4: &amp;D  -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CLOSED COURSE RECORD FORM V4</vt:lpstr>
      <vt:lpstr>'CLOSED COURSE RECORD FORM V4'!Print_Area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dcterms:created xsi:type="dcterms:W3CDTF">2014-05-14T15:51:29Z</dcterms:created>
  <dcterms:modified xsi:type="dcterms:W3CDTF">2014-05-14T20:52:47Z</dcterms:modified>
</cp:coreProperties>
</file>